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360" yWindow="120" windowWidth="15480" windowHeight="9615"/>
  </bookViews>
  <sheets>
    <sheet name="Application form" sheetId="1" r:id="rId1"/>
    <sheet name="Lookups" sheetId="2" state="hidden" r:id="rId2"/>
    <sheet name="Lookups2" sheetId="3" state="hidden" r:id="rId3"/>
    <sheet name="Sheet1" sheetId="4" r:id="rId4"/>
  </sheets>
  <definedNames>
    <definedName name="_xlnm.Print_Area" localSheetId="0">'Application form'!$A$1:$D$52</definedName>
  </definedNames>
  <calcPr calcId="114210"/>
</workbook>
</file>

<file path=xl/calcChain.xml><?xml version="1.0" encoding="utf-8"?>
<calcChain xmlns="http://schemas.openxmlformats.org/spreadsheetml/2006/main">
  <c r="B28" i="2"/>
  <c r="C8" i="1"/>
  <c r="C7"/>
  <c r="B27" i="2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6"/>
  <c r="B5"/>
  <c r="B4"/>
  <c r="A37" i="1"/>
  <c r="B38" i="2"/>
  <c r="B36"/>
  <c r="B35"/>
  <c r="B34"/>
  <c r="B33"/>
</calcChain>
</file>

<file path=xl/sharedStrings.xml><?xml version="1.0" encoding="utf-8"?>
<sst xmlns="http://schemas.openxmlformats.org/spreadsheetml/2006/main" count="456" uniqueCount="263">
  <si>
    <t>Emizon</t>
  </si>
  <si>
    <t>Police Forces</t>
  </si>
  <si>
    <t>Fire Authority</t>
  </si>
  <si>
    <t>Remote Resets</t>
  </si>
  <si>
    <t>Premise Type</t>
  </si>
  <si>
    <t>Order Type</t>
  </si>
  <si>
    <t>Select Here</t>
  </si>
  <si>
    <t>DigiCom</t>
  </si>
  <si>
    <t>Redcare Classic</t>
  </si>
  <si>
    <t>Communicator G2 25H</t>
  </si>
  <si>
    <t>Smart G2 25H</t>
  </si>
  <si>
    <t>Go IP G2 25H</t>
  </si>
  <si>
    <t>DualCom GPRS G2</t>
  </si>
  <si>
    <t>Emizon G2</t>
  </si>
  <si>
    <t>&lt;None&gt;</t>
  </si>
  <si>
    <t>No Police Required</t>
  </si>
  <si>
    <t>No Fire Brigade Required</t>
  </si>
  <si>
    <t>Commercial</t>
  </si>
  <si>
    <t>New</t>
  </si>
  <si>
    <t>DigiPlus</t>
  </si>
  <si>
    <t>Redcare GSM</t>
  </si>
  <si>
    <t>Communicator G3 5H</t>
  </si>
  <si>
    <t>Smart G3 5H</t>
  </si>
  <si>
    <t>Go 3Gi G2 25H</t>
  </si>
  <si>
    <t>DualCom GPRS G3</t>
  </si>
  <si>
    <t>Emizon G3</t>
  </si>
  <si>
    <t>CID</t>
  </si>
  <si>
    <t>GPRS/PSTN</t>
  </si>
  <si>
    <t>Fire Test Schedule</t>
  </si>
  <si>
    <t xml:space="preserve">Avon </t>
  </si>
  <si>
    <t>Avon</t>
  </si>
  <si>
    <t>Aritech</t>
  </si>
  <si>
    <t>Residential</t>
  </si>
  <si>
    <t>Transfer</t>
  </si>
  <si>
    <t>DigiAir</t>
  </si>
  <si>
    <t>Redcare Secure 2 Roaming</t>
  </si>
  <si>
    <t>Communicator G3 1H</t>
  </si>
  <si>
    <t>Smart G3 1H</t>
  </si>
  <si>
    <t>Go G3 5H</t>
  </si>
  <si>
    <t>DualCom GPRS G4</t>
  </si>
  <si>
    <t>Emizon G4</t>
  </si>
  <si>
    <t>SIA</t>
  </si>
  <si>
    <t>IP/GPRS</t>
  </si>
  <si>
    <t>Fire Test VRT</t>
  </si>
  <si>
    <t>Bedfordshire</t>
  </si>
  <si>
    <t>Bedfordshire &amp; Luton</t>
  </si>
  <si>
    <t>Castle</t>
  </si>
  <si>
    <t>Regrade</t>
  </si>
  <si>
    <t>DigiAir 2 YR</t>
  </si>
  <si>
    <t>Redcare Secure 3 Roaming</t>
  </si>
  <si>
    <t>Communicator G4 PSTN 6M</t>
  </si>
  <si>
    <t>Smart G4 PSTN 6M</t>
  </si>
  <si>
    <t>Go G3 1H</t>
  </si>
  <si>
    <t>DualCom GPRS G2r</t>
  </si>
  <si>
    <t>IP Only</t>
  </si>
  <si>
    <t>Cambridgeshire</t>
  </si>
  <si>
    <t>Berkshire</t>
  </si>
  <si>
    <t>DA/Abacus</t>
  </si>
  <si>
    <t>DigiAir UDL</t>
  </si>
  <si>
    <t>Redcare Secure IP Roaming</t>
  </si>
  <si>
    <t>Communicator G4 IP 3M</t>
  </si>
  <si>
    <t>Smart G4 IP 3M</t>
  </si>
  <si>
    <t>Go Plus G2 25H</t>
  </si>
  <si>
    <t>DualCom GPRS G3r</t>
  </si>
  <si>
    <t>Central Scotland</t>
  </si>
  <si>
    <t>Buckinghamshire</t>
  </si>
  <si>
    <t>Gardiner</t>
  </si>
  <si>
    <t>Go Plus G3 5H</t>
  </si>
  <si>
    <t>DualCom UDL G2 PSTN</t>
  </si>
  <si>
    <t>Cheshire</t>
  </si>
  <si>
    <t>Guardall</t>
  </si>
  <si>
    <t>Redcare Solo</t>
  </si>
  <si>
    <t>Go Plus G3 1H</t>
  </si>
  <si>
    <t>DualCom UDL G3 PSTN</t>
  </si>
  <si>
    <t>Cleveland</t>
  </si>
  <si>
    <t>Karizma/ADE</t>
  </si>
  <si>
    <t>DualCom UDL G4 PSTN</t>
  </si>
  <si>
    <t>Cumbria</t>
  </si>
  <si>
    <t>Menvier</t>
  </si>
  <si>
    <t>DualCom UDL G2 IP</t>
  </si>
  <si>
    <t>Derbyshire</t>
  </si>
  <si>
    <t>Menvier 6 Digit</t>
  </si>
  <si>
    <t>DualCom UDL G3 IP</t>
  </si>
  <si>
    <t>Devon</t>
  </si>
  <si>
    <t>Cornwwall</t>
  </si>
  <si>
    <t>Redcare</t>
  </si>
  <si>
    <t>DualCom UDL G4 IP</t>
  </si>
  <si>
    <t>Dorset</t>
  </si>
  <si>
    <t>Risco Agility</t>
  </si>
  <si>
    <t>DualCom Fire</t>
  </si>
  <si>
    <t>Dumfries &amp; Galloway</t>
  </si>
  <si>
    <t>Risco Gardiner 4 digit</t>
  </si>
  <si>
    <t>DualCom World SIM</t>
  </si>
  <si>
    <t>Durham</t>
  </si>
  <si>
    <t>Devon &amp; Somerset</t>
  </si>
  <si>
    <t>Risco ProSys</t>
  </si>
  <si>
    <t>DualCom IP Lan Card Req</t>
  </si>
  <si>
    <t>Dyfed</t>
  </si>
  <si>
    <t>Dorest</t>
  </si>
  <si>
    <t>Scantronics</t>
  </si>
  <si>
    <t>Essex</t>
  </si>
  <si>
    <t>Technistore/Galaxy</t>
  </si>
  <si>
    <t>Fife</t>
  </si>
  <si>
    <t>Texecom</t>
  </si>
  <si>
    <t>Garda Dublin</t>
  </si>
  <si>
    <t>Texecom Premier</t>
  </si>
  <si>
    <t>Gloucester</t>
  </si>
  <si>
    <t>Texecom Premier 6 digit</t>
  </si>
  <si>
    <t>Grampian</t>
  </si>
  <si>
    <t>Greater Manchester</t>
  </si>
  <si>
    <t>Cloucester</t>
  </si>
  <si>
    <t>Guernsey</t>
  </si>
  <si>
    <t>Gwent</t>
  </si>
  <si>
    <t>Hampshire</t>
  </si>
  <si>
    <t>Hereford &amp; Worcester</t>
  </si>
  <si>
    <t>Hertfordshire</t>
  </si>
  <si>
    <t>Humberside</t>
  </si>
  <si>
    <t>Highlands &amp; Islands</t>
  </si>
  <si>
    <t>Isle of Man</t>
  </si>
  <si>
    <t>Kent</t>
  </si>
  <si>
    <t>Lancashire</t>
  </si>
  <si>
    <t>Isle of Wight</t>
  </si>
  <si>
    <t>Leicester</t>
  </si>
  <si>
    <t>Lincolnshire</t>
  </si>
  <si>
    <t>Lothian &amp; Borders</t>
  </si>
  <si>
    <t>Merseyside</t>
  </si>
  <si>
    <t>Metropolitan</t>
  </si>
  <si>
    <t>London</t>
  </si>
  <si>
    <t>Norfolk</t>
  </si>
  <si>
    <t>North Wales</t>
  </si>
  <si>
    <t>Manchester</t>
  </si>
  <si>
    <t>North Yorkshire</t>
  </si>
  <si>
    <t>Northamptonshire</t>
  </si>
  <si>
    <t>Mid/West Wales</t>
  </si>
  <si>
    <t>Northumbria</t>
  </si>
  <si>
    <t>Nottinghamshire</t>
  </si>
  <si>
    <t>PSNI</t>
  </si>
  <si>
    <t>South Wales</t>
  </si>
  <si>
    <t>Northants</t>
  </si>
  <si>
    <t>South Yorkshire</t>
  </si>
  <si>
    <t>Northern Ireland</t>
  </si>
  <si>
    <t>Staffordshire</t>
  </si>
  <si>
    <t>Northumberland</t>
  </si>
  <si>
    <t>Strathclyde</t>
  </si>
  <si>
    <t>Nottingham</t>
  </si>
  <si>
    <t>Suffolk</t>
  </si>
  <si>
    <t>Oxfordshire</t>
  </si>
  <si>
    <t>Surrey</t>
  </si>
  <si>
    <t>Powys</t>
  </si>
  <si>
    <t>Sussex</t>
  </si>
  <si>
    <t>Shropshire</t>
  </si>
  <si>
    <t>Tayside</t>
  </si>
  <si>
    <t>Somerset</t>
  </si>
  <si>
    <t>Thames Valley</t>
  </si>
  <si>
    <t>Warwickshire</t>
  </si>
  <si>
    <t>SouthYorkshire</t>
  </si>
  <si>
    <t>West Mercia</t>
  </si>
  <si>
    <t>Southern Ireland</t>
  </si>
  <si>
    <t>West Midlands</t>
  </si>
  <si>
    <t>West Yorkshire</t>
  </si>
  <si>
    <t>Wiltshire</t>
  </si>
  <si>
    <t>Sussex East</t>
  </si>
  <si>
    <t>Sussex West</t>
  </si>
  <si>
    <t>Installer Name</t>
  </si>
  <si>
    <t>Installer Number</t>
  </si>
  <si>
    <t>Signalling Type</t>
  </si>
  <si>
    <t>Digi</t>
  </si>
  <si>
    <t>DualCom</t>
  </si>
  <si>
    <t>WebWay</t>
  </si>
  <si>
    <t>Signalling Option</t>
  </si>
  <si>
    <t>Primary / Secondary</t>
  </si>
  <si>
    <t>Signalling Format</t>
  </si>
  <si>
    <t>Premises Type</t>
  </si>
  <si>
    <t>Site Name</t>
  </si>
  <si>
    <t>Site Address</t>
  </si>
  <si>
    <t>Redcare Line No</t>
  </si>
  <si>
    <t>TA no (if known)</t>
  </si>
  <si>
    <t>Town</t>
  </si>
  <si>
    <t>Post Code</t>
  </si>
  <si>
    <t>Site Telephone</t>
  </si>
  <si>
    <t>Pin Config</t>
  </si>
  <si>
    <t>Fire</t>
  </si>
  <si>
    <t>PA</t>
  </si>
  <si>
    <t>Intruder (non confirmed)</t>
  </si>
  <si>
    <t>Intruder Pre DD243</t>
  </si>
  <si>
    <t>Intruder Confirmed</t>
  </si>
  <si>
    <t>Open / Close</t>
  </si>
  <si>
    <t>Tamper</t>
  </si>
  <si>
    <t>Low Battery</t>
  </si>
  <si>
    <t>Mains Fail</t>
  </si>
  <si>
    <t>Trouble</t>
  </si>
  <si>
    <t>Technical Fault</t>
  </si>
  <si>
    <t>Pin Configuration</t>
  </si>
  <si>
    <t>Pin 1</t>
  </si>
  <si>
    <t>Pin 2</t>
  </si>
  <si>
    <t>Pin 3</t>
  </si>
  <si>
    <t>Pin 4</t>
  </si>
  <si>
    <t>Pin 5</t>
  </si>
  <si>
    <t>Pin 6</t>
  </si>
  <si>
    <t>Pin 7</t>
  </si>
  <si>
    <t>Pin 8</t>
  </si>
  <si>
    <t>Action</t>
  </si>
  <si>
    <t>Police Authority</t>
  </si>
  <si>
    <t>Fire Test Option</t>
  </si>
  <si>
    <t>PA URN</t>
  </si>
  <si>
    <t>Intruder URN</t>
  </si>
  <si>
    <t>Bypass</t>
  </si>
  <si>
    <t>PA URN Level</t>
  </si>
  <si>
    <t>Intruder URN Level</t>
  </si>
  <si>
    <t>Police Level</t>
  </si>
  <si>
    <t>Withdrawn</t>
  </si>
  <si>
    <t>N/A</t>
  </si>
  <si>
    <t>Remote Reset</t>
  </si>
  <si>
    <t>Not Used</t>
  </si>
  <si>
    <t>Select Signalling Type</t>
  </si>
  <si>
    <t>Special Actions and Notes</t>
  </si>
  <si>
    <t>Keyholder Details</t>
  </si>
  <si>
    <t>Keyholder 1</t>
  </si>
  <si>
    <t>Keyholder 2</t>
  </si>
  <si>
    <t>Keyholder 3</t>
  </si>
  <si>
    <t>Keyholder 4</t>
  </si>
  <si>
    <t>Name</t>
  </si>
  <si>
    <t>Telephone</t>
  </si>
  <si>
    <t>Password (Max 12 Characters)</t>
  </si>
  <si>
    <t>Date</t>
  </si>
  <si>
    <t>ADVANCED INDEPENDENT MONITORING APPLICATION FORM</t>
  </si>
  <si>
    <t xml:space="preserve"> = a required Field</t>
  </si>
  <si>
    <t>Block Terminal Req?</t>
  </si>
  <si>
    <t>Contract Number</t>
  </si>
  <si>
    <t xml:space="preserve"> </t>
  </si>
  <si>
    <r>
      <t xml:space="preserve">Originated by - </t>
    </r>
    <r>
      <rPr>
        <b/>
        <i/>
        <sz val="10"/>
        <color indexed="8"/>
        <rFont val="Calibri"/>
        <family val="2"/>
      </rPr>
      <t>sign below</t>
    </r>
  </si>
  <si>
    <t>Signalling Type lookup</t>
  </si>
  <si>
    <t>Formula to select Signalling Option based on Signalling type selection</t>
  </si>
  <si>
    <t>No selection Lookup</t>
  </si>
  <si>
    <t>Digi Products lookup</t>
  </si>
  <si>
    <t>Redcare Products lookup</t>
  </si>
  <si>
    <t>DualCom Products lookup</t>
  </si>
  <si>
    <t>WebWay  products lookup</t>
  </si>
  <si>
    <t>Emizon Products  lookup</t>
  </si>
  <si>
    <t>Fire Test  Options lookup</t>
  </si>
  <si>
    <t>Signalling Product Options</t>
  </si>
  <si>
    <t>Not Required</t>
  </si>
  <si>
    <t>PIN</t>
  </si>
  <si>
    <t>Branch Number</t>
  </si>
  <si>
    <t>Pin 9</t>
  </si>
  <si>
    <t>Pin 10</t>
  </si>
  <si>
    <t>Pin 11</t>
  </si>
  <si>
    <t>Pin 12</t>
  </si>
  <si>
    <t>Spare</t>
  </si>
  <si>
    <t>GSM Low</t>
  </si>
  <si>
    <t>Freezer</t>
  </si>
  <si>
    <t>Redcare Fire</t>
  </si>
  <si>
    <t>DigiAir Connected GPRS Pyronix</t>
  </si>
  <si>
    <t>DigiAir Connected GPRS Risco</t>
  </si>
  <si>
    <t>DigiAir Connected Lan Pyronix</t>
  </si>
  <si>
    <t>DigiAir Connected Lan Risco</t>
  </si>
  <si>
    <t>DigiAir Connected Wifi Pyronix</t>
  </si>
  <si>
    <t>DigiAir Connected Wifi Risco</t>
  </si>
  <si>
    <t>DigiAir UDL PSU</t>
  </si>
  <si>
    <t>aim16</t>
  </si>
  <si>
    <t>Redcare Secure Fire</t>
  </si>
  <si>
    <t>Redcare Secure Fire IP</t>
  </si>
  <si>
    <t>Mr Happy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</si>
</sst>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4"/>
      <color indexed="8"/>
      <name val="Calibri"/>
      <family val="2"/>
    </font>
    <font>
      <b/>
      <i/>
      <sz val="10"/>
      <color indexed="8"/>
      <name val="Calibri"/>
      <family val="2"/>
    </font>
    <font>
      <u/>
      <sz val="11"/>
      <color theme="1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22"/>
      </left>
      <right style="medium">
        <color indexed="22"/>
      </right>
      <top/>
      <bottom style="medium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82">
    <xf numFmtId="0" fontId="0" fillId="0" borderId="0" xfId="0"/>
    <xf numFmtId="0" fontId="1" fillId="0" borderId="0" xfId="0" applyFont="1"/>
    <xf numFmtId="0" fontId="1" fillId="0" borderId="0" xfId="0" applyFont="1" applyBorder="1" applyAlignment="1"/>
    <xf numFmtId="0" fontId="0" fillId="0" borderId="0" xfId="0" applyFont="1"/>
    <xf numFmtId="0" fontId="0" fillId="0" borderId="0" xfId="0" applyBorder="1" applyAlignment="1"/>
    <xf numFmtId="0" fontId="0" fillId="2" borderId="0" xfId="0" applyFont="1" applyFill="1"/>
    <xf numFmtId="0" fontId="0" fillId="2" borderId="0" xfId="0" applyFill="1"/>
    <xf numFmtId="0" fontId="0" fillId="0" borderId="1" xfId="0" applyBorder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5" xfId="0" applyFont="1" applyFill="1" applyBorder="1"/>
    <xf numFmtId="0" fontId="1" fillId="0" borderId="6" xfId="0" applyFont="1" applyBorder="1"/>
    <xf numFmtId="0" fontId="0" fillId="0" borderId="1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1" xfId="0" applyBorder="1" applyAlignment="1" applyProtection="1">
      <protection locked="0"/>
    </xf>
    <xf numFmtId="0" fontId="0" fillId="3" borderId="0" xfId="0" applyFill="1"/>
    <xf numFmtId="0" fontId="1" fillId="3" borderId="0" xfId="0" applyFont="1" applyFill="1"/>
    <xf numFmtId="0" fontId="0" fillId="4" borderId="1" xfId="0" applyFill="1" applyBorder="1"/>
    <xf numFmtId="0" fontId="0" fillId="5" borderId="0" xfId="0" applyFill="1"/>
    <xf numFmtId="0" fontId="0" fillId="5" borderId="0" xfId="0" applyFont="1" applyFill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6" borderId="0" xfId="0" applyFont="1" applyFill="1"/>
    <xf numFmtId="0" fontId="0" fillId="7" borderId="0" xfId="0" applyFill="1"/>
    <xf numFmtId="0" fontId="0" fillId="7" borderId="0" xfId="0" applyFont="1" applyFill="1"/>
    <xf numFmtId="0" fontId="0" fillId="8" borderId="0" xfId="0" applyFill="1"/>
    <xf numFmtId="0" fontId="0" fillId="9" borderId="0" xfId="0" applyFont="1" applyFill="1"/>
    <xf numFmtId="0" fontId="0" fillId="9" borderId="0" xfId="0" applyFill="1"/>
    <xf numFmtId="0" fontId="2" fillId="10" borderId="0" xfId="1" applyFont="1" applyFill="1" applyAlignment="1" applyProtection="1">
      <alignment wrapText="1"/>
    </xf>
    <xf numFmtId="0" fontId="3" fillId="10" borderId="0" xfId="0" applyFont="1" applyFill="1" applyBorder="1" applyAlignment="1" applyProtection="1">
      <alignment vertical="top"/>
      <protection locked="0"/>
    </xf>
    <xf numFmtId="0" fontId="4" fillId="11" borderId="7" xfId="0" applyFont="1" applyFill="1" applyBorder="1" applyAlignment="1">
      <alignment vertical="top"/>
    </xf>
    <xf numFmtId="0" fontId="0" fillId="12" borderId="0" xfId="0" applyFont="1" applyFill="1" applyAlignment="1">
      <alignment vertical="top"/>
    </xf>
    <xf numFmtId="0" fontId="0" fillId="12" borderId="0" xfId="0" applyFill="1"/>
    <xf numFmtId="0" fontId="0" fillId="12" borderId="0" xfId="0" applyFont="1" applyFill="1"/>
    <xf numFmtId="0" fontId="0" fillId="13" borderId="0" xfId="0" applyFont="1" applyFill="1"/>
    <xf numFmtId="0" fontId="0" fillId="13" borderId="0" xfId="0" applyFill="1"/>
    <xf numFmtId="0" fontId="0" fillId="14" borderId="0" xfId="0" applyFont="1" applyFill="1"/>
    <xf numFmtId="0" fontId="0" fillId="14" borderId="0" xfId="0" applyFill="1"/>
    <xf numFmtId="0" fontId="1" fillId="0" borderId="0" xfId="0" applyFont="1" applyFill="1" applyAlignment="1">
      <alignment wrapText="1"/>
    </xf>
    <xf numFmtId="0" fontId="0" fillId="15" borderId="0" xfId="0" applyFill="1"/>
    <xf numFmtId="0" fontId="0" fillId="0" borderId="0" xfId="0" applyFill="1"/>
    <xf numFmtId="0" fontId="0" fillId="0" borderId="0" xfId="0" applyBorder="1"/>
    <xf numFmtId="0" fontId="1" fillId="0" borderId="8" xfId="0" applyFont="1" applyBorder="1"/>
    <xf numFmtId="0" fontId="0" fillId="0" borderId="1" xfId="0" applyBorder="1" applyProtection="1"/>
    <xf numFmtId="0" fontId="0" fillId="3" borderId="9" xfId="0" applyFill="1" applyBorder="1"/>
    <xf numFmtId="0" fontId="0" fillId="0" borderId="10" xfId="0" applyBorder="1"/>
    <xf numFmtId="49" fontId="0" fillId="0" borderId="1" xfId="0" applyNumberFormat="1" applyFill="1" applyBorder="1" applyProtection="1">
      <protection locked="0"/>
    </xf>
    <xf numFmtId="0" fontId="1" fillId="0" borderId="1" xfId="0" applyFont="1" applyBorder="1" applyProtection="1"/>
    <xf numFmtId="0" fontId="0" fillId="3" borderId="11" xfId="0" applyFill="1" applyBorder="1" applyAlignment="1" applyProtection="1"/>
    <xf numFmtId="0" fontId="0" fillId="3" borderId="12" xfId="0" applyFill="1" applyBorder="1" applyAlignment="1" applyProtection="1"/>
    <xf numFmtId="0" fontId="1" fillId="3" borderId="8" xfId="0" applyFont="1" applyFill="1" applyBorder="1"/>
    <xf numFmtId="0" fontId="0" fillId="3" borderId="8" xfId="0" applyFill="1" applyBorder="1"/>
    <xf numFmtId="0" fontId="0" fillId="3" borderId="8" xfId="0" applyFill="1" applyBorder="1" applyAlignment="1" applyProtection="1"/>
    <xf numFmtId="0" fontId="0" fillId="3" borderId="13" xfId="0" applyFill="1" applyBorder="1" applyAlignment="1" applyProtection="1"/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14" xfId="0" applyBorder="1" applyProtection="1">
      <protection locked="0"/>
    </xf>
    <xf numFmtId="0" fontId="0" fillId="3" borderId="9" xfId="0" applyFill="1" applyBorder="1" applyProtection="1">
      <protection locked="0"/>
    </xf>
    <xf numFmtId="0" fontId="0" fillId="3" borderId="1" xfId="0" applyFill="1" applyBorder="1"/>
    <xf numFmtId="0" fontId="1" fillId="0" borderId="1" xfId="0" applyFont="1" applyBorder="1" applyAlignment="1">
      <alignment horizontal="center"/>
    </xf>
    <xf numFmtId="0" fontId="0" fillId="0" borderId="18" xfId="0" applyBorder="1" applyAlignment="1" applyProtection="1">
      <protection locked="0"/>
    </xf>
    <xf numFmtId="0" fontId="0" fillId="0" borderId="1" xfId="0" applyBorder="1" applyAlignment="1" applyProtection="1">
      <protection locked="0"/>
    </xf>
    <xf numFmtId="0" fontId="1" fillId="0" borderId="5" xfId="0" applyFont="1" applyBorder="1" applyAlignment="1"/>
    <xf numFmtId="0" fontId="0" fillId="0" borderId="5" xfId="0" applyBorder="1" applyAlignment="1"/>
    <xf numFmtId="0" fontId="0" fillId="0" borderId="18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20" xfId="0" applyBorder="1" applyAlignment="1" applyProtection="1">
      <protection locked="0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0" fillId="0" borderId="15" xfId="0" applyBorder="1" applyAlignment="1" applyProtection="1">
      <protection locked="0"/>
    </xf>
    <xf numFmtId="0" fontId="0" fillId="0" borderId="19" xfId="0" applyBorder="1" applyAlignment="1" applyProtection="1">
      <protection locked="0"/>
    </xf>
    <xf numFmtId="0" fontId="5" fillId="3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protection locked="0"/>
    </xf>
    <xf numFmtId="0" fontId="0" fillId="0" borderId="17" xfId="0" applyBorder="1" applyAlignment="1" applyProtection="1">
      <protection locked="0"/>
    </xf>
    <xf numFmtId="0" fontId="1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4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5" tint="0.3999450666829432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F52"/>
  <sheetViews>
    <sheetView showGridLines="0" showRowColHeaders="0" tabSelected="1" zoomScale="130" zoomScaleNormal="130" workbookViewId="0">
      <selection activeCell="B37" sqref="B37"/>
    </sheetView>
  </sheetViews>
  <sheetFormatPr defaultRowHeight="15"/>
  <cols>
    <col min="1" max="1" width="20" customWidth="1"/>
    <col min="2" max="2" width="18" customWidth="1"/>
    <col min="3" max="3" width="19.7109375" customWidth="1"/>
    <col min="4" max="4" width="27.7109375" customWidth="1"/>
  </cols>
  <sheetData>
    <row r="1" spans="1:4">
      <c r="A1" s="74" t="s">
        <v>225</v>
      </c>
      <c r="B1" s="75"/>
      <c r="C1" s="75"/>
      <c r="D1" s="76"/>
    </row>
    <row r="2" spans="1:4">
      <c r="A2" s="75"/>
      <c r="B2" s="75"/>
      <c r="C2" s="75"/>
      <c r="D2" s="76"/>
    </row>
    <row r="3" spans="1:4">
      <c r="A3" s="8" t="s">
        <v>163</v>
      </c>
      <c r="B3" s="64" t="s">
        <v>262</v>
      </c>
      <c r="C3" s="64"/>
      <c r="D3" s="47"/>
    </row>
    <row r="4" spans="1:4">
      <c r="A4" s="8" t="s">
        <v>164</v>
      </c>
      <c r="B4" s="64">
        <v>1000</v>
      </c>
      <c r="C4" s="64"/>
      <c r="D4" s="60"/>
    </row>
    <row r="5" spans="1:4">
      <c r="A5" s="8" t="s">
        <v>243</v>
      </c>
      <c r="B5" s="64">
        <v>1000</v>
      </c>
      <c r="C5" s="64"/>
      <c r="D5" s="47"/>
    </row>
    <row r="6" spans="1:4">
      <c r="A6" s="8" t="s">
        <v>5</v>
      </c>
      <c r="B6" s="57">
        <v>1</v>
      </c>
      <c r="C6" s="18"/>
      <c r="D6" s="47"/>
    </row>
    <row r="7" spans="1:4">
      <c r="A7" s="8" t="s">
        <v>165</v>
      </c>
      <c r="B7" s="57">
        <v>1</v>
      </c>
      <c r="C7" s="46" t="str">
        <f ca="1">HLOOKUP(B7,Lookups!C3:H30,28,0)</f>
        <v xml:space="preserve"> </v>
      </c>
      <c r="D7" s="15">
        <v>7276</v>
      </c>
    </row>
    <row r="8" spans="1:4">
      <c r="A8" s="8" t="s">
        <v>169</v>
      </c>
      <c r="B8" s="57">
        <v>10</v>
      </c>
      <c r="C8" s="46" t="str">
        <f ca="1">HLOOKUP(B7,Lookups!C3:H31,29,0)</f>
        <v xml:space="preserve"> </v>
      </c>
      <c r="D8" s="15"/>
    </row>
    <row r="9" spans="1:4">
      <c r="A9" s="8" t="s">
        <v>170</v>
      </c>
      <c r="B9" s="57">
        <v>2</v>
      </c>
      <c r="C9" s="61"/>
      <c r="D9" s="61"/>
    </row>
    <row r="10" spans="1:4">
      <c r="A10" s="8" t="s">
        <v>171</v>
      </c>
      <c r="B10" s="57">
        <v>2</v>
      </c>
      <c r="C10" s="61"/>
      <c r="D10" s="61"/>
    </row>
    <row r="11" spans="1:4" ht="17.25" customHeight="1" thickBot="1">
      <c r="A11" s="10" t="s">
        <v>172</v>
      </c>
      <c r="B11" s="57">
        <v>1</v>
      </c>
      <c r="C11" s="18"/>
      <c r="D11" s="47"/>
    </row>
    <row r="12" spans="1:4" ht="15.75" thickTop="1">
      <c r="A12" s="14" t="s">
        <v>173</v>
      </c>
      <c r="B12" s="73"/>
      <c r="C12" s="73"/>
      <c r="D12" s="73"/>
    </row>
    <row r="13" spans="1:4">
      <c r="A13" s="10" t="s">
        <v>174</v>
      </c>
      <c r="B13" s="63"/>
      <c r="C13" s="63"/>
      <c r="D13" s="63"/>
    </row>
    <row r="14" spans="1:4">
      <c r="A14" s="11"/>
      <c r="B14" s="63"/>
      <c r="C14" s="63"/>
      <c r="D14" s="63"/>
    </row>
    <row r="15" spans="1:4">
      <c r="A15" s="9"/>
      <c r="B15" s="63"/>
      <c r="C15" s="63"/>
      <c r="D15" s="63"/>
    </row>
    <row r="16" spans="1:4">
      <c r="A16" s="8" t="s">
        <v>177</v>
      </c>
      <c r="B16" s="63"/>
      <c r="C16" s="63"/>
      <c r="D16" s="63"/>
    </row>
    <row r="17" spans="1:4">
      <c r="A17" s="8" t="s">
        <v>178</v>
      </c>
      <c r="B17" s="63"/>
      <c r="C17" s="63"/>
      <c r="D17" s="63"/>
    </row>
    <row r="18" spans="1:4">
      <c r="A18" s="8" t="s">
        <v>179</v>
      </c>
      <c r="B18" s="69"/>
      <c r="C18" s="69"/>
      <c r="D18" s="69"/>
    </row>
    <row r="19" spans="1:4" ht="15.75" thickBot="1">
      <c r="A19" s="11" t="s">
        <v>228</v>
      </c>
      <c r="B19" s="17"/>
      <c r="C19" s="51"/>
      <c r="D19" s="52"/>
    </row>
    <row r="20" spans="1:4" ht="15.75" thickTop="1">
      <c r="A20" s="12"/>
      <c r="B20" s="12" t="s">
        <v>192</v>
      </c>
      <c r="C20" s="70" t="s">
        <v>201</v>
      </c>
      <c r="D20" s="71"/>
    </row>
    <row r="21" spans="1:4">
      <c r="A21" s="8" t="s">
        <v>193</v>
      </c>
      <c r="B21" s="57">
        <v>16</v>
      </c>
      <c r="C21" s="72"/>
      <c r="D21" s="72"/>
    </row>
    <row r="22" spans="1:4">
      <c r="A22" s="8" t="s">
        <v>194</v>
      </c>
      <c r="B22" s="57">
        <v>16</v>
      </c>
      <c r="C22" s="63"/>
      <c r="D22" s="63"/>
    </row>
    <row r="23" spans="1:4">
      <c r="A23" s="8" t="s">
        <v>195</v>
      </c>
      <c r="B23" s="57">
        <v>16</v>
      </c>
      <c r="C23" s="79"/>
      <c r="D23" s="80"/>
    </row>
    <row r="24" spans="1:4">
      <c r="A24" s="8" t="s">
        <v>196</v>
      </c>
      <c r="B24" s="57">
        <v>16</v>
      </c>
      <c r="C24" s="63"/>
      <c r="D24" s="63"/>
    </row>
    <row r="25" spans="1:4">
      <c r="A25" s="8" t="s">
        <v>197</v>
      </c>
      <c r="B25" s="57">
        <v>16</v>
      </c>
      <c r="C25" s="63"/>
      <c r="D25" s="63"/>
    </row>
    <row r="26" spans="1:4">
      <c r="A26" s="8" t="s">
        <v>198</v>
      </c>
      <c r="B26" s="57">
        <v>16</v>
      </c>
      <c r="C26" s="63"/>
      <c r="D26" s="63"/>
    </row>
    <row r="27" spans="1:4">
      <c r="A27" s="8" t="s">
        <v>199</v>
      </c>
      <c r="B27" s="57">
        <v>16</v>
      </c>
      <c r="C27" s="63"/>
      <c r="D27" s="63"/>
    </row>
    <row r="28" spans="1:4" ht="15" customHeight="1">
      <c r="A28" s="8" t="s">
        <v>200</v>
      </c>
      <c r="B28" s="57">
        <v>16</v>
      </c>
      <c r="C28" s="63"/>
      <c r="D28" s="63"/>
    </row>
    <row r="29" spans="1:4" ht="15" customHeight="1">
      <c r="A29" s="45" t="s">
        <v>244</v>
      </c>
      <c r="B29" s="57">
        <v>16</v>
      </c>
      <c r="C29" s="63"/>
      <c r="D29" s="63"/>
    </row>
    <row r="30" spans="1:4" ht="15" customHeight="1">
      <c r="A30" s="45" t="s">
        <v>245</v>
      </c>
      <c r="B30" s="57">
        <v>16</v>
      </c>
      <c r="C30" s="63"/>
      <c r="D30" s="63"/>
    </row>
    <row r="31" spans="1:4" ht="15" customHeight="1">
      <c r="A31" s="45" t="s">
        <v>246</v>
      </c>
      <c r="B31" s="57">
        <v>16</v>
      </c>
      <c r="C31" s="63"/>
      <c r="D31" s="63"/>
    </row>
    <row r="32" spans="1:4" ht="15" customHeight="1">
      <c r="A32" s="45" t="s">
        <v>247</v>
      </c>
      <c r="B32" s="57">
        <v>16</v>
      </c>
      <c r="C32" s="63"/>
      <c r="D32" s="63"/>
    </row>
    <row r="33" spans="1:6" ht="17.25" customHeight="1">
      <c r="A33" s="53"/>
      <c r="B33" s="54"/>
      <c r="C33" s="55"/>
      <c r="D33" s="56"/>
    </row>
    <row r="34" spans="1:6" ht="15" customHeight="1">
      <c r="A34" s="9" t="s">
        <v>2</v>
      </c>
      <c r="B34" s="58">
        <v>2</v>
      </c>
      <c r="C34" s="9" t="s">
        <v>203</v>
      </c>
      <c r="D34" s="15">
        <v>1</v>
      </c>
    </row>
    <row r="35" spans="1:6" ht="15.75" customHeight="1">
      <c r="A35" s="8" t="s">
        <v>202</v>
      </c>
      <c r="B35" s="57">
        <v>1</v>
      </c>
      <c r="C35" s="8" t="s">
        <v>204</v>
      </c>
      <c r="D35" s="15"/>
    </row>
    <row r="36" spans="1:6" ht="15.75" customHeight="1">
      <c r="A36" s="8" t="s">
        <v>212</v>
      </c>
      <c r="B36" s="57">
        <v>1</v>
      </c>
      <c r="C36" s="8" t="s">
        <v>207</v>
      </c>
      <c r="D36" s="15">
        <v>2</v>
      </c>
    </row>
    <row r="37" spans="1:6">
      <c r="A37" s="50" t="str">
        <f>IF(B36&lt;3,"","Seed Code")</f>
        <v/>
      </c>
      <c r="B37" s="49"/>
      <c r="C37" s="8" t="s">
        <v>205</v>
      </c>
      <c r="D37" s="15"/>
    </row>
    <row r="38" spans="1:6" ht="18" customHeight="1" thickBot="1">
      <c r="A38" s="19"/>
      <c r="B38" s="18"/>
      <c r="C38" s="8" t="s">
        <v>208</v>
      </c>
      <c r="D38" s="59">
        <v>2</v>
      </c>
    </row>
    <row r="39" spans="1:6" ht="15.75" thickTop="1">
      <c r="A39" s="77" t="s">
        <v>215</v>
      </c>
      <c r="B39" s="77"/>
      <c r="C39" s="77"/>
      <c r="D39" s="77"/>
    </row>
    <row r="40" spans="1:6">
      <c r="A40" s="78"/>
      <c r="B40" s="78"/>
      <c r="C40" s="78"/>
      <c r="D40" s="78"/>
    </row>
    <row r="41" spans="1:6">
      <c r="A41" s="67"/>
      <c r="B41" s="67"/>
      <c r="C41" s="67"/>
      <c r="D41" s="67"/>
    </row>
    <row r="42" spans="1:6">
      <c r="A42" s="67"/>
      <c r="B42" s="67"/>
      <c r="C42" s="67"/>
      <c r="D42" s="67"/>
    </row>
    <row r="43" spans="1:6">
      <c r="A43" s="68"/>
      <c r="B43" s="68"/>
      <c r="C43" s="68"/>
      <c r="D43" s="68"/>
    </row>
    <row r="44" spans="1:6">
      <c r="A44" s="62" t="s">
        <v>216</v>
      </c>
      <c r="B44" s="62"/>
      <c r="C44" s="62"/>
      <c r="D44" s="62"/>
    </row>
    <row r="45" spans="1:6">
      <c r="A45" s="7"/>
      <c r="B45" s="8" t="s">
        <v>221</v>
      </c>
      <c r="C45" s="8" t="s">
        <v>222</v>
      </c>
      <c r="D45" s="8" t="s">
        <v>223</v>
      </c>
    </row>
    <row r="46" spans="1:6">
      <c r="A46" s="8" t="s">
        <v>217</v>
      </c>
      <c r="B46" s="15"/>
      <c r="C46" s="15"/>
      <c r="D46" s="15"/>
    </row>
    <row r="47" spans="1:6">
      <c r="A47" s="8" t="s">
        <v>218</v>
      </c>
      <c r="B47" s="15"/>
      <c r="C47" s="15"/>
      <c r="D47" s="15"/>
    </row>
    <row r="48" spans="1:6">
      <c r="A48" s="8" t="s">
        <v>219</v>
      </c>
      <c r="B48" s="15"/>
      <c r="C48" s="15"/>
      <c r="D48" s="15"/>
      <c r="E48" s="48"/>
      <c r="F48" s="44"/>
    </row>
    <row r="49" spans="1:5" ht="15.75" thickBot="1">
      <c r="A49" s="10" t="s">
        <v>220</v>
      </c>
      <c r="B49" s="16"/>
      <c r="C49" s="16"/>
      <c r="D49" s="16"/>
      <c r="E49" s="48"/>
    </row>
    <row r="50" spans="1:5" ht="15" customHeight="1" thickTop="1">
      <c r="A50" s="13" t="s">
        <v>224</v>
      </c>
      <c r="B50" s="65" t="s">
        <v>230</v>
      </c>
      <c r="C50" s="66"/>
      <c r="D50" s="66"/>
    </row>
    <row r="51" spans="1:5" ht="24.75" customHeight="1">
      <c r="A51" s="15"/>
      <c r="B51" s="64" t="s">
        <v>262</v>
      </c>
      <c r="C51" s="64"/>
      <c r="D51" s="64"/>
    </row>
    <row r="52" spans="1:5">
      <c r="A52" s="61"/>
      <c r="B52" s="20"/>
      <c r="C52" s="7" t="s">
        <v>226</v>
      </c>
      <c r="D52" s="61"/>
    </row>
  </sheetData>
  <sheetProtection password="C990" sheet="1" objects="1" scenarios="1" selectLockedCells="1"/>
  <mergeCells count="32">
    <mergeCell ref="C23:D23"/>
    <mergeCell ref="C24:D24"/>
    <mergeCell ref="C25:D25"/>
    <mergeCell ref="C26:D26"/>
    <mergeCell ref="C27:D27"/>
    <mergeCell ref="C28:D28"/>
    <mergeCell ref="B16:D16"/>
    <mergeCell ref="B5:C5"/>
    <mergeCell ref="B12:D12"/>
    <mergeCell ref="B13:D13"/>
    <mergeCell ref="B15:D15"/>
    <mergeCell ref="A1:D2"/>
    <mergeCell ref="B3:C3"/>
    <mergeCell ref="B4:C4"/>
    <mergeCell ref="A41:D41"/>
    <mergeCell ref="A42:D42"/>
    <mergeCell ref="A43:D43"/>
    <mergeCell ref="B18:D18"/>
    <mergeCell ref="C20:D20"/>
    <mergeCell ref="C21:D21"/>
    <mergeCell ref="B14:D14"/>
    <mergeCell ref="C22:D22"/>
    <mergeCell ref="B17:D17"/>
    <mergeCell ref="A44:D44"/>
    <mergeCell ref="C29:D29"/>
    <mergeCell ref="C30:D30"/>
    <mergeCell ref="C31:D31"/>
    <mergeCell ref="C32:D32"/>
    <mergeCell ref="B51:D51"/>
    <mergeCell ref="B50:D50"/>
    <mergeCell ref="A39:D39"/>
    <mergeCell ref="A40:D40"/>
  </mergeCells>
  <phoneticPr fontId="0" type="noConversion"/>
  <conditionalFormatting sqref="B46:D47 B12:D18 B3:C4">
    <cfRule type="cellIs" dxfId="3" priority="25" operator="lessThan">
      <formula>1</formula>
    </cfRule>
  </conditionalFormatting>
  <conditionalFormatting sqref="C7:C8">
    <cfRule type="cellIs" dxfId="2" priority="7" operator="equal">
      <formula>" "</formula>
    </cfRule>
  </conditionalFormatting>
  <conditionalFormatting sqref="D7">
    <cfRule type="expression" dxfId="1" priority="2">
      <formula>C7=" "</formula>
    </cfRule>
  </conditionalFormatting>
  <conditionalFormatting sqref="D8">
    <cfRule type="expression" dxfId="0" priority="1">
      <formula>C8=" "</formula>
    </cfRule>
  </conditionalFormatting>
  <pageMargins left="0.7" right="0.7" top="0.39" bottom="0.31" header="0.24" footer="0.23"/>
  <pageSetup paperSize="9" orientation="portrait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K40"/>
  <sheetViews>
    <sheetView topLeftCell="A13" workbookViewId="0">
      <selection activeCell="B43" sqref="B43"/>
    </sheetView>
  </sheetViews>
  <sheetFormatPr defaultRowHeight="17.25" customHeight="1"/>
  <cols>
    <col min="1" max="1" width="12" customWidth="1"/>
    <col min="2" max="3" width="25.7109375" customWidth="1"/>
    <col min="4" max="4" width="20.28515625" customWidth="1"/>
    <col min="5" max="5" width="29.42578125" customWidth="1"/>
    <col min="6" max="6" width="29.7109375" customWidth="1"/>
    <col min="7" max="7" width="25.28515625" bestFit="1" customWidth="1"/>
    <col min="8" max="8" width="11.140625" bestFit="1" customWidth="1"/>
    <col min="9" max="9" width="18.28515625" customWidth="1"/>
    <col min="10" max="10" width="30" customWidth="1"/>
    <col min="11" max="11" width="31.5703125" style="4" bestFit="1" customWidth="1"/>
    <col min="12" max="13" width="13.7109375" customWidth="1"/>
    <col min="14" max="14" width="13.85546875" customWidth="1"/>
    <col min="15" max="15" width="23.5703125" customWidth="1"/>
    <col min="16" max="16" width="12.28515625" customWidth="1"/>
  </cols>
  <sheetData>
    <row r="1" spans="1:8" ht="17.25" customHeight="1">
      <c r="A1" t="s">
        <v>259</v>
      </c>
      <c r="C1" s="81" t="s">
        <v>240</v>
      </c>
      <c r="D1" s="81"/>
      <c r="E1" s="81"/>
      <c r="F1" s="81"/>
      <c r="G1" s="81"/>
      <c r="H1" s="81"/>
    </row>
    <row r="2" spans="1:8" s="23" customFormat="1" ht="55.5" customHeight="1">
      <c r="A2" s="41" t="s">
        <v>231</v>
      </c>
      <c r="B2" s="41" t="s">
        <v>232</v>
      </c>
      <c r="C2" s="24" t="s">
        <v>233</v>
      </c>
      <c r="D2" s="24" t="s">
        <v>234</v>
      </c>
      <c r="E2" s="24" t="s">
        <v>235</v>
      </c>
      <c r="F2" s="24" t="s">
        <v>236</v>
      </c>
      <c r="G2" s="24" t="s">
        <v>237</v>
      </c>
      <c r="H2" s="24" t="s">
        <v>238</v>
      </c>
    </row>
    <row r="3" spans="1:8" s="3" customFormat="1" ht="17.25" customHeight="1">
      <c r="A3" s="27"/>
      <c r="B3" s="25" t="s">
        <v>6</v>
      </c>
      <c r="C3" s="5">
        <v>1</v>
      </c>
      <c r="D3" s="5">
        <v>2</v>
      </c>
      <c r="E3" s="5">
        <v>3</v>
      </c>
      <c r="F3" s="5">
        <v>4</v>
      </c>
      <c r="G3" s="5">
        <v>5</v>
      </c>
      <c r="H3" s="5">
        <v>6</v>
      </c>
    </row>
    <row r="4" spans="1:8" s="1" customFormat="1" ht="23.25" customHeight="1">
      <c r="A4" s="26" t="s">
        <v>6</v>
      </c>
      <c r="B4" s="25" t="str">
        <f ca="1">HLOOKUP('Application form'!$B$7,$C$3:$H$29,3,0)</f>
        <v>Select Signalling Type</v>
      </c>
      <c r="C4" s="5"/>
      <c r="D4" s="5" t="s">
        <v>7</v>
      </c>
      <c r="E4" s="5" t="s">
        <v>6</v>
      </c>
      <c r="F4" s="6" t="s">
        <v>6</v>
      </c>
      <c r="G4" s="5" t="s">
        <v>6</v>
      </c>
      <c r="H4" s="5" t="s">
        <v>6</v>
      </c>
    </row>
    <row r="5" spans="1:8" ht="16.5" customHeight="1">
      <c r="A5" s="26" t="s">
        <v>166</v>
      </c>
      <c r="B5" s="25" t="str">
        <f ca="1">HLOOKUP('Application form'!$B$7,$C$3:$H$29,4,0)</f>
        <v>Select Signalling Type</v>
      </c>
      <c r="C5" s="5" t="s">
        <v>214</v>
      </c>
      <c r="D5" s="6" t="s">
        <v>7</v>
      </c>
      <c r="E5" s="6" t="s">
        <v>8</v>
      </c>
      <c r="F5" s="6" t="s">
        <v>19</v>
      </c>
      <c r="G5" s="6" t="s">
        <v>9</v>
      </c>
      <c r="H5" s="6" t="s">
        <v>13</v>
      </c>
    </row>
    <row r="6" spans="1:8" ht="17.25" customHeight="1">
      <c r="A6" s="26" t="s">
        <v>85</v>
      </c>
      <c r="B6" s="25" t="str">
        <f ca="1">HLOOKUP('Application form'!$B$7,$C$3:$H$29,5,0)</f>
        <v>Select Signalling Type</v>
      </c>
      <c r="C6" s="5" t="s">
        <v>214</v>
      </c>
      <c r="D6" s="6" t="s">
        <v>213</v>
      </c>
      <c r="E6" s="6" t="s">
        <v>20</v>
      </c>
      <c r="F6" s="6" t="s">
        <v>34</v>
      </c>
      <c r="G6" s="6" t="s">
        <v>21</v>
      </c>
      <c r="H6" s="6" t="s">
        <v>25</v>
      </c>
    </row>
    <row r="7" spans="1:8" ht="17.25" customHeight="1">
      <c r="A7" s="26" t="s">
        <v>167</v>
      </c>
      <c r="B7" s="25" t="str">
        <f ca="1">HLOOKUP('Application form'!$B$7,$C$3:$H$29,6,0)</f>
        <v>Select Signalling Type</v>
      </c>
      <c r="C7" s="5" t="s">
        <v>214</v>
      </c>
      <c r="D7" s="6" t="s">
        <v>213</v>
      </c>
      <c r="E7" s="6" t="s">
        <v>35</v>
      </c>
      <c r="F7" s="6" t="s">
        <v>48</v>
      </c>
      <c r="G7" s="6" t="s">
        <v>36</v>
      </c>
      <c r="H7" s="6" t="s">
        <v>40</v>
      </c>
    </row>
    <row r="8" spans="1:8" ht="17.25" customHeight="1">
      <c r="A8" s="26" t="s">
        <v>168</v>
      </c>
      <c r="B8" s="25" t="str">
        <f ca="1">HLOOKUP('Application form'!$B$7,$C$3:$H$29,7,0)</f>
        <v>Select Signalling Type</v>
      </c>
      <c r="C8" s="5" t="s">
        <v>214</v>
      </c>
      <c r="D8" s="6" t="s">
        <v>213</v>
      </c>
      <c r="E8" s="6" t="s">
        <v>49</v>
      </c>
      <c r="F8" s="6" t="s">
        <v>58</v>
      </c>
      <c r="G8" s="6" t="s">
        <v>50</v>
      </c>
      <c r="H8" s="6" t="s">
        <v>213</v>
      </c>
    </row>
    <row r="9" spans="1:8" ht="17.25" customHeight="1">
      <c r="A9" s="26" t="s">
        <v>0</v>
      </c>
      <c r="B9" s="25" t="str">
        <f ca="1">HLOOKUP('Application form'!$B$7,$C$3:$H$29,8,0)</f>
        <v>Select Signalling Type</v>
      </c>
      <c r="C9" s="5" t="s">
        <v>214</v>
      </c>
      <c r="D9" s="6" t="s">
        <v>213</v>
      </c>
      <c r="E9" s="6" t="s">
        <v>59</v>
      </c>
      <c r="F9" s="6" t="s">
        <v>12</v>
      </c>
      <c r="G9" s="6" t="s">
        <v>60</v>
      </c>
      <c r="H9" s="6" t="s">
        <v>213</v>
      </c>
    </row>
    <row r="10" spans="1:8" ht="17.25" customHeight="1">
      <c r="A10" s="26"/>
      <c r="B10" s="25" t="str">
        <f ca="1">HLOOKUP('Application form'!$B$7,$C$3:$H$29,9,0)</f>
        <v>Select Signalling Type</v>
      </c>
      <c r="C10" s="5" t="s">
        <v>214</v>
      </c>
      <c r="D10" s="6" t="s">
        <v>213</v>
      </c>
      <c r="E10" s="6" t="s">
        <v>71</v>
      </c>
      <c r="F10" s="6" t="s">
        <v>24</v>
      </c>
      <c r="G10" s="6" t="s">
        <v>10</v>
      </c>
      <c r="H10" s="6" t="s">
        <v>213</v>
      </c>
    </row>
    <row r="11" spans="1:8" ht="17.25" customHeight="1">
      <c r="A11" s="26"/>
      <c r="B11" s="25" t="str">
        <f ca="1">HLOOKUP('Application form'!$B$7,$C$3:$H$29,10,0)</f>
        <v>Select Signalling Type</v>
      </c>
      <c r="C11" s="5" t="s">
        <v>214</v>
      </c>
      <c r="D11" s="6" t="s">
        <v>213</v>
      </c>
      <c r="E11" s="6" t="s">
        <v>251</v>
      </c>
      <c r="F11" s="6" t="s">
        <v>39</v>
      </c>
      <c r="G11" s="6" t="s">
        <v>22</v>
      </c>
      <c r="H11" s="6" t="s">
        <v>213</v>
      </c>
    </row>
    <row r="12" spans="1:8" ht="17.25" customHeight="1">
      <c r="A12" s="26"/>
      <c r="B12" s="25" t="str">
        <f ca="1">HLOOKUP('Application form'!$B$7,$C$3:$H$29,11,0)</f>
        <v>Select Signalling Type</v>
      </c>
      <c r="C12" s="5" t="s">
        <v>214</v>
      </c>
      <c r="D12" s="6" t="s">
        <v>213</v>
      </c>
      <c r="E12" s="6" t="s">
        <v>260</v>
      </c>
      <c r="F12" s="6" t="s">
        <v>53</v>
      </c>
      <c r="G12" s="6" t="s">
        <v>37</v>
      </c>
      <c r="H12" s="6" t="s">
        <v>213</v>
      </c>
    </row>
    <row r="13" spans="1:8" ht="17.25" customHeight="1">
      <c r="A13" s="26"/>
      <c r="B13" s="25" t="str">
        <f ca="1">HLOOKUP('Application form'!$B$7,$C$3:$H$29,12,0)</f>
        <v>Select Signalling Type</v>
      </c>
      <c r="C13" s="5" t="s">
        <v>214</v>
      </c>
      <c r="D13" s="6" t="s">
        <v>213</v>
      </c>
      <c r="E13" s="6" t="s">
        <v>261</v>
      </c>
      <c r="F13" s="6" t="s">
        <v>63</v>
      </c>
      <c r="G13" s="6" t="s">
        <v>51</v>
      </c>
      <c r="H13" s="6" t="s">
        <v>213</v>
      </c>
    </row>
    <row r="14" spans="1:8" ht="17.25" customHeight="1">
      <c r="A14" s="26"/>
      <c r="B14" s="25" t="str">
        <f ca="1">HLOOKUP('Application form'!$B$7,$C$3:$H$29,13,0)</f>
        <v>Select Signalling Type</v>
      </c>
      <c r="C14" s="5" t="s">
        <v>214</v>
      </c>
      <c r="D14" s="6" t="s">
        <v>213</v>
      </c>
      <c r="E14" s="6" t="s">
        <v>213</v>
      </c>
      <c r="F14" s="6" t="s">
        <v>68</v>
      </c>
      <c r="G14" s="6" t="s">
        <v>61</v>
      </c>
      <c r="H14" s="6" t="s">
        <v>213</v>
      </c>
    </row>
    <row r="15" spans="1:8" ht="17.25" customHeight="1">
      <c r="A15" s="26"/>
      <c r="B15" s="25" t="str">
        <f ca="1">HLOOKUP('Application form'!$B$7,$C$3:$H$29,14,0)</f>
        <v>Select Signalling Type</v>
      </c>
      <c r="C15" s="5" t="s">
        <v>214</v>
      </c>
      <c r="D15" s="6" t="s">
        <v>213</v>
      </c>
      <c r="E15" s="6" t="s">
        <v>213</v>
      </c>
      <c r="F15" s="6" t="s">
        <v>73</v>
      </c>
      <c r="G15" s="6" t="s">
        <v>11</v>
      </c>
      <c r="H15" s="6" t="s">
        <v>213</v>
      </c>
    </row>
    <row r="16" spans="1:8" ht="17.25" customHeight="1">
      <c r="A16" s="26"/>
      <c r="B16" s="25" t="str">
        <f ca="1">HLOOKUP('Application form'!$B$7,$C$3:$H$29,15,0)</f>
        <v>Select Signalling Type</v>
      </c>
      <c r="C16" s="5" t="s">
        <v>214</v>
      </c>
      <c r="D16" s="6" t="s">
        <v>213</v>
      </c>
      <c r="E16" s="6" t="s">
        <v>213</v>
      </c>
      <c r="F16" s="6" t="s">
        <v>76</v>
      </c>
      <c r="G16" s="6" t="s">
        <v>23</v>
      </c>
      <c r="H16" s="6" t="s">
        <v>213</v>
      </c>
    </row>
    <row r="17" spans="1:8" ht="17.25" customHeight="1">
      <c r="A17" s="26"/>
      <c r="B17" s="25" t="str">
        <f ca="1">HLOOKUP('Application form'!$B$7,$C$3:$H$29,16,0)</f>
        <v>Select Signalling Type</v>
      </c>
      <c r="C17" s="5" t="s">
        <v>214</v>
      </c>
      <c r="D17" s="6" t="s">
        <v>213</v>
      </c>
      <c r="E17" s="6" t="s">
        <v>213</v>
      </c>
      <c r="F17" s="6" t="s">
        <v>79</v>
      </c>
      <c r="G17" s="6" t="s">
        <v>38</v>
      </c>
      <c r="H17" s="6" t="s">
        <v>213</v>
      </c>
    </row>
    <row r="18" spans="1:8" ht="17.25" customHeight="1">
      <c r="A18" s="26"/>
      <c r="B18" s="25" t="str">
        <f ca="1">HLOOKUP('Application form'!$B$7,$C$3:$H$29,17,0)</f>
        <v>Select Signalling Type</v>
      </c>
      <c r="C18" s="5" t="s">
        <v>214</v>
      </c>
      <c r="D18" s="6" t="s">
        <v>213</v>
      </c>
      <c r="E18" s="6" t="s">
        <v>213</v>
      </c>
      <c r="F18" s="6" t="s">
        <v>82</v>
      </c>
      <c r="G18" s="6" t="s">
        <v>52</v>
      </c>
      <c r="H18" s="6" t="s">
        <v>213</v>
      </c>
    </row>
    <row r="19" spans="1:8" ht="17.25" customHeight="1">
      <c r="A19" s="26"/>
      <c r="B19" s="25" t="str">
        <f ca="1">HLOOKUP('Application form'!$B$7,$C$3:$H$29,18,0)</f>
        <v>Select Signalling Type</v>
      </c>
      <c r="C19" s="5" t="s">
        <v>214</v>
      </c>
      <c r="D19" s="6" t="s">
        <v>213</v>
      </c>
      <c r="E19" s="6" t="s">
        <v>213</v>
      </c>
      <c r="F19" s="6" t="s">
        <v>86</v>
      </c>
      <c r="G19" s="6" t="s">
        <v>62</v>
      </c>
      <c r="H19" s="6" t="s">
        <v>213</v>
      </c>
    </row>
    <row r="20" spans="1:8" ht="17.25" customHeight="1">
      <c r="A20" s="26"/>
      <c r="B20" s="25" t="str">
        <f ca="1">HLOOKUP('Application form'!$B$7,$C$3:$H$29,19,0)</f>
        <v>Select Signalling Type</v>
      </c>
      <c r="C20" s="5" t="s">
        <v>214</v>
      </c>
      <c r="D20" s="6" t="s">
        <v>213</v>
      </c>
      <c r="E20" s="6" t="s">
        <v>213</v>
      </c>
      <c r="F20" s="6" t="s">
        <v>89</v>
      </c>
      <c r="G20" s="6" t="s">
        <v>67</v>
      </c>
      <c r="H20" s="6" t="s">
        <v>213</v>
      </c>
    </row>
    <row r="21" spans="1:8" ht="17.25" customHeight="1">
      <c r="A21" s="26"/>
      <c r="B21" s="25" t="str">
        <f ca="1">HLOOKUP('Application form'!$B$7,$C$3:$H$29,20,0)</f>
        <v>Select Signalling Type</v>
      </c>
      <c r="C21" s="5" t="s">
        <v>214</v>
      </c>
      <c r="D21" s="6" t="s">
        <v>213</v>
      </c>
      <c r="E21" s="6" t="s">
        <v>213</v>
      </c>
      <c r="F21" s="6" t="s">
        <v>92</v>
      </c>
      <c r="G21" s="6" t="s">
        <v>72</v>
      </c>
      <c r="H21" s="6" t="s">
        <v>213</v>
      </c>
    </row>
    <row r="22" spans="1:8" ht="17.25" customHeight="1">
      <c r="A22" s="26"/>
      <c r="B22" s="25" t="str">
        <f ca="1">HLOOKUP('Application form'!$B$7,$C$3:$H$29,21,0)</f>
        <v>Select Signalling Type</v>
      </c>
      <c r="C22" s="5" t="s">
        <v>214</v>
      </c>
      <c r="D22" s="6" t="s">
        <v>213</v>
      </c>
      <c r="E22" s="6" t="s">
        <v>213</v>
      </c>
      <c r="F22" s="6" t="s">
        <v>96</v>
      </c>
      <c r="G22" s="6" t="s">
        <v>213</v>
      </c>
      <c r="H22" s="6" t="s">
        <v>213</v>
      </c>
    </row>
    <row r="23" spans="1:8" ht="17.25" customHeight="1">
      <c r="A23" s="26"/>
      <c r="B23" s="25" t="str">
        <f ca="1">HLOOKUP('Application form'!$B$7,$C$3:$H$29,22,0)</f>
        <v>Select Signalling Type</v>
      </c>
      <c r="C23" s="5" t="s">
        <v>214</v>
      </c>
      <c r="D23" s="6" t="s">
        <v>213</v>
      </c>
      <c r="E23" s="6" t="s">
        <v>213</v>
      </c>
      <c r="F23" s="6" t="s">
        <v>252</v>
      </c>
      <c r="G23" s="6" t="s">
        <v>213</v>
      </c>
      <c r="H23" s="6" t="s">
        <v>213</v>
      </c>
    </row>
    <row r="24" spans="1:8" ht="17.25" customHeight="1">
      <c r="A24" s="26"/>
      <c r="B24" s="25" t="str">
        <f ca="1">HLOOKUP('Application form'!$B$7,$C$3:$H$29,23,0)</f>
        <v>Select Signalling Type</v>
      </c>
      <c r="C24" s="5" t="s">
        <v>214</v>
      </c>
      <c r="D24" s="6" t="s">
        <v>213</v>
      </c>
      <c r="E24" s="6" t="s">
        <v>213</v>
      </c>
      <c r="F24" s="6" t="s">
        <v>253</v>
      </c>
      <c r="G24" s="6" t="s">
        <v>213</v>
      </c>
      <c r="H24" s="6" t="s">
        <v>213</v>
      </c>
    </row>
    <row r="25" spans="1:8" ht="17.25" customHeight="1">
      <c r="A25" s="26"/>
      <c r="B25" s="25" t="str">
        <f ca="1">HLOOKUP('Application form'!$B$7,$C$3:$H$29,24,0)</f>
        <v>Select Signalling Type</v>
      </c>
      <c r="C25" s="5" t="s">
        <v>214</v>
      </c>
      <c r="D25" s="6" t="s">
        <v>213</v>
      </c>
      <c r="E25" s="6" t="s">
        <v>213</v>
      </c>
      <c r="F25" s="6" t="s">
        <v>254</v>
      </c>
      <c r="G25" s="6" t="s">
        <v>213</v>
      </c>
      <c r="H25" s="6" t="s">
        <v>213</v>
      </c>
    </row>
    <row r="26" spans="1:8" ht="24.75" customHeight="1">
      <c r="B26" s="25" t="str">
        <f ca="1">HLOOKUP('Application form'!$B$7,$C$3:$H$29,25,0)</f>
        <v>Select Signalling Type</v>
      </c>
      <c r="C26" s="5" t="s">
        <v>214</v>
      </c>
      <c r="D26" s="6" t="s">
        <v>213</v>
      </c>
      <c r="E26" s="6" t="s">
        <v>213</v>
      </c>
      <c r="F26" s="6" t="s">
        <v>255</v>
      </c>
      <c r="G26" s="6" t="s">
        <v>213</v>
      </c>
      <c r="H26" s="6" t="s">
        <v>213</v>
      </c>
    </row>
    <row r="27" spans="1:8" ht="20.25" customHeight="1">
      <c r="B27" s="25" t="str">
        <f ca="1">HLOOKUP('Application form'!$B$7,$C$3:$H$29,26,0)</f>
        <v>Select Signalling Type</v>
      </c>
      <c r="C27" s="5" t="s">
        <v>214</v>
      </c>
      <c r="D27" s="6" t="s">
        <v>213</v>
      </c>
      <c r="E27" s="6" t="s">
        <v>213</v>
      </c>
      <c r="F27" s="6" t="s">
        <v>256</v>
      </c>
      <c r="G27" s="6" t="s">
        <v>213</v>
      </c>
      <c r="H27" s="6" t="s">
        <v>213</v>
      </c>
    </row>
    <row r="28" spans="1:8" ht="17.25" customHeight="1">
      <c r="B28" s="25" t="str">
        <f ca="1">HLOOKUP('Application form'!$B$7,$C$3:$H$29,27,0)</f>
        <v>Select Signalling Type</v>
      </c>
      <c r="C28" s="5" t="s">
        <v>214</v>
      </c>
      <c r="D28" s="6" t="s">
        <v>213</v>
      </c>
      <c r="E28" s="6" t="s">
        <v>213</v>
      </c>
      <c r="F28" s="6" t="s">
        <v>257</v>
      </c>
      <c r="G28" s="6" t="s">
        <v>213</v>
      </c>
      <c r="H28" s="6" t="s">
        <v>213</v>
      </c>
    </row>
    <row r="29" spans="1:8" ht="17.25" customHeight="1">
      <c r="B29" s="25"/>
      <c r="C29" s="5" t="s">
        <v>214</v>
      </c>
      <c r="D29" s="6" t="s">
        <v>213</v>
      </c>
      <c r="E29" s="6" t="s">
        <v>213</v>
      </c>
      <c r="F29" s="6" t="s">
        <v>258</v>
      </c>
      <c r="G29" s="6" t="s">
        <v>213</v>
      </c>
      <c r="H29" s="6" t="s">
        <v>213</v>
      </c>
    </row>
    <row r="30" spans="1:8" ht="17.25" customHeight="1">
      <c r="B30" s="43"/>
      <c r="C30" s="21" t="s">
        <v>229</v>
      </c>
      <c r="D30" s="21" t="s">
        <v>229</v>
      </c>
      <c r="E30" s="22" t="s">
        <v>175</v>
      </c>
      <c r="F30" s="21" t="s">
        <v>176</v>
      </c>
      <c r="G30" s="21" t="s">
        <v>229</v>
      </c>
      <c r="H30" s="21" t="s">
        <v>229</v>
      </c>
    </row>
    <row r="31" spans="1:8" ht="17.25" customHeight="1">
      <c r="B31" s="43"/>
      <c r="C31" s="21" t="s">
        <v>229</v>
      </c>
      <c r="D31" s="21" t="s">
        <v>229</v>
      </c>
      <c r="E31" s="21" t="s">
        <v>227</v>
      </c>
      <c r="F31" s="21" t="s">
        <v>213</v>
      </c>
      <c r="G31" s="21" t="s">
        <v>229</v>
      </c>
      <c r="H31" s="21" t="s">
        <v>229</v>
      </c>
    </row>
    <row r="32" spans="1:8" ht="17.25" customHeight="1">
      <c r="B32" s="42" t="s">
        <v>6</v>
      </c>
      <c r="C32" s="5">
        <v>1</v>
      </c>
      <c r="D32" s="5">
        <v>2</v>
      </c>
      <c r="E32" s="5">
        <v>3</v>
      </c>
      <c r="F32" s="5">
        <v>4</v>
      </c>
      <c r="G32" s="5">
        <v>5</v>
      </c>
      <c r="H32" s="5">
        <v>6</v>
      </c>
    </row>
    <row r="33" spans="2:8" ht="17.25" customHeight="1">
      <c r="B33" s="42" t="str">
        <f ca="1">HLOOKUP('Application form'!$B$7,$C$32:$H$36,2,0)</f>
        <v>Not Required</v>
      </c>
      <c r="C33" s="5" t="s">
        <v>241</v>
      </c>
      <c r="D33" s="5" t="s">
        <v>241</v>
      </c>
      <c r="E33" s="5" t="s">
        <v>14</v>
      </c>
      <c r="F33" s="5" t="s">
        <v>241</v>
      </c>
      <c r="G33" s="5" t="s">
        <v>14</v>
      </c>
      <c r="H33" s="5" t="s">
        <v>241</v>
      </c>
    </row>
    <row r="34" spans="2:8" ht="17.25" customHeight="1">
      <c r="B34" s="42" t="str">
        <f ca="1">HLOOKUP('Application form'!$B$7,$C$32:$H$36,3,0)</f>
        <v>Not Required</v>
      </c>
      <c r="C34" s="5" t="s">
        <v>241</v>
      </c>
      <c r="D34" s="5" t="s">
        <v>241</v>
      </c>
      <c r="E34" s="5" t="s">
        <v>27</v>
      </c>
      <c r="F34" s="5" t="s">
        <v>241</v>
      </c>
      <c r="G34" s="5" t="s">
        <v>27</v>
      </c>
      <c r="H34" s="5" t="s">
        <v>241</v>
      </c>
    </row>
    <row r="35" spans="2:8" ht="17.25" customHeight="1">
      <c r="B35" s="42" t="str">
        <f ca="1">HLOOKUP('Application form'!$B$7,$C$32:$H$36,4,0)</f>
        <v>Not Required</v>
      </c>
      <c r="C35" s="5" t="s">
        <v>241</v>
      </c>
      <c r="D35" s="5" t="s">
        <v>241</v>
      </c>
      <c r="E35" s="5" t="s">
        <v>42</v>
      </c>
      <c r="F35" s="5" t="s">
        <v>241</v>
      </c>
      <c r="G35" s="5" t="s">
        <v>42</v>
      </c>
      <c r="H35" s="5" t="s">
        <v>241</v>
      </c>
    </row>
    <row r="36" spans="2:8" ht="17.25" customHeight="1">
      <c r="B36" s="42" t="str">
        <f ca="1">HLOOKUP('Application form'!$B$7,$C$32:$H$36,5,0)</f>
        <v>Not Required</v>
      </c>
      <c r="C36" s="5" t="s">
        <v>241</v>
      </c>
      <c r="D36" s="5" t="s">
        <v>241</v>
      </c>
      <c r="E36" s="5" t="s">
        <v>54</v>
      </c>
      <c r="F36" s="5" t="s">
        <v>241</v>
      </c>
      <c r="G36" s="5" t="s">
        <v>54</v>
      </c>
      <c r="H36" s="5" t="s">
        <v>241</v>
      </c>
    </row>
    <row r="37" spans="2:8" ht="17.25" customHeight="1">
      <c r="B37" s="26" t="s">
        <v>6</v>
      </c>
      <c r="C37" s="28">
        <v>1</v>
      </c>
      <c r="D37" s="28">
        <v>2</v>
      </c>
      <c r="E37" s="28">
        <v>3</v>
      </c>
      <c r="F37" s="28">
        <v>4</v>
      </c>
      <c r="G37" s="28">
        <v>5</v>
      </c>
      <c r="H37" s="28">
        <v>6</v>
      </c>
    </row>
    <row r="38" spans="2:8" ht="17.25" customHeight="1">
      <c r="B38" s="26" t="str">
        <f ca="1">HLOOKUP('Application form'!$B$7,C37:H40,2,0)</f>
        <v>Not Required</v>
      </c>
      <c r="C38" s="28" t="s">
        <v>241</v>
      </c>
      <c r="D38" s="28" t="s">
        <v>26</v>
      </c>
      <c r="E38" s="28" t="s">
        <v>26</v>
      </c>
      <c r="F38" s="28" t="s">
        <v>242</v>
      </c>
      <c r="G38" s="28" t="s">
        <v>26</v>
      </c>
      <c r="H38" s="28" t="s">
        <v>26</v>
      </c>
    </row>
    <row r="39" spans="2:8" ht="17.25" customHeight="1">
      <c r="B39" s="26" t="s">
        <v>41</v>
      </c>
      <c r="C39" s="28" t="s">
        <v>241</v>
      </c>
      <c r="D39" s="28" t="s">
        <v>41</v>
      </c>
      <c r="E39" s="28" t="s">
        <v>41</v>
      </c>
      <c r="F39" s="28" t="s">
        <v>229</v>
      </c>
      <c r="G39" s="28" t="s">
        <v>41</v>
      </c>
      <c r="H39" s="28" t="s">
        <v>41</v>
      </c>
    </row>
    <row r="40" spans="2:8" ht="17.25" customHeight="1">
      <c r="B40" s="26" t="s">
        <v>26</v>
      </c>
      <c r="C40" s="28" t="s">
        <v>241</v>
      </c>
      <c r="D40" s="28" t="s">
        <v>242</v>
      </c>
      <c r="E40" s="28" t="s">
        <v>242</v>
      </c>
      <c r="F40" s="28" t="s">
        <v>229</v>
      </c>
      <c r="G40" s="28" t="s">
        <v>242</v>
      </c>
      <c r="H40" s="28" t="s">
        <v>242</v>
      </c>
    </row>
  </sheetData>
  <mergeCells count="1">
    <mergeCell ref="C1:H1"/>
  </mergeCells>
  <phoneticPr fontId="0" type="noConversion"/>
  <pageMargins left="0.7" right="0.7" top="0.75" bottom="0.75" header="0.3" footer="0.3"/>
  <pageSetup orientation="portrait" horizontalDpi="400" verticalDpi="4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67"/>
  <sheetViews>
    <sheetView workbookViewId="0">
      <selection activeCell="A22" sqref="A22"/>
    </sheetView>
  </sheetViews>
  <sheetFormatPr defaultRowHeight="15"/>
  <cols>
    <col min="1" max="1" width="23.42578125" bestFit="1" customWidth="1"/>
    <col min="2" max="2" width="12.5703125" bestFit="1" customWidth="1"/>
    <col min="3" max="3" width="23.5703125" bestFit="1" customWidth="1"/>
    <col min="4" max="4" width="22.85546875" bestFit="1" customWidth="1"/>
    <col min="5" max="5" width="13.140625" bestFit="1" customWidth="1"/>
    <col min="6" max="6" width="11.140625" bestFit="1" customWidth="1"/>
    <col min="7" max="7" width="23.5703125" bestFit="1" customWidth="1"/>
    <col min="8" max="8" width="11.5703125" bestFit="1" customWidth="1"/>
  </cols>
  <sheetData>
    <row r="1" spans="1:8">
      <c r="A1" s="1" t="s">
        <v>239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180</v>
      </c>
      <c r="H1" s="1" t="s">
        <v>209</v>
      </c>
    </row>
    <row r="2" spans="1:8">
      <c r="A2" s="3"/>
      <c r="B2" s="3"/>
      <c r="C2" s="3"/>
      <c r="D2" s="3"/>
      <c r="E2" s="3"/>
      <c r="F2" s="3"/>
      <c r="G2" s="3"/>
      <c r="H2" s="3"/>
    </row>
    <row r="3" spans="1:8" ht="15.75" thickBot="1">
      <c r="A3" s="29" t="s">
        <v>6</v>
      </c>
      <c r="B3" s="31" t="s">
        <v>6</v>
      </c>
      <c r="C3" s="32" t="s">
        <v>6</v>
      </c>
      <c r="D3" s="33" t="s">
        <v>6</v>
      </c>
      <c r="E3" s="34" t="s">
        <v>6</v>
      </c>
      <c r="F3" s="36" t="s">
        <v>6</v>
      </c>
      <c r="G3" s="37" t="s">
        <v>181</v>
      </c>
      <c r="H3" s="40" t="s">
        <v>6</v>
      </c>
    </row>
    <row r="4" spans="1:8" ht="30.75" thickBot="1">
      <c r="A4" s="30" t="s">
        <v>14</v>
      </c>
      <c r="B4" s="31" t="s">
        <v>15</v>
      </c>
      <c r="C4" s="32" t="s">
        <v>16</v>
      </c>
      <c r="D4" s="33" t="s">
        <v>14</v>
      </c>
      <c r="E4" s="35" t="s">
        <v>17</v>
      </c>
      <c r="F4" s="35" t="s">
        <v>18</v>
      </c>
      <c r="G4" s="38" t="s">
        <v>182</v>
      </c>
      <c r="H4" s="39" t="s">
        <v>211</v>
      </c>
    </row>
    <row r="5" spans="1:8" ht="15.75" thickBot="1">
      <c r="A5" s="30" t="s">
        <v>28</v>
      </c>
      <c r="B5" s="31" t="s">
        <v>29</v>
      </c>
      <c r="C5" s="32" t="s">
        <v>30</v>
      </c>
      <c r="D5" s="33" t="s">
        <v>31</v>
      </c>
      <c r="E5" s="35" t="s">
        <v>32</v>
      </c>
      <c r="F5" s="35" t="s">
        <v>33</v>
      </c>
      <c r="G5" s="38" t="s">
        <v>183</v>
      </c>
      <c r="H5" s="39">
        <v>1</v>
      </c>
    </row>
    <row r="6" spans="1:8" ht="15.75" thickBot="1">
      <c r="A6" s="30" t="s">
        <v>43</v>
      </c>
      <c r="B6" s="31" t="s">
        <v>44</v>
      </c>
      <c r="C6" s="32" t="s">
        <v>45</v>
      </c>
      <c r="D6" s="33" t="s">
        <v>46</v>
      </c>
      <c r="E6" s="3"/>
      <c r="F6" s="35" t="s">
        <v>47</v>
      </c>
      <c r="G6" s="38" t="s">
        <v>184</v>
      </c>
      <c r="H6" s="40">
        <v>3</v>
      </c>
    </row>
    <row r="7" spans="1:8" ht="30.75" thickBot="1">
      <c r="B7" s="31" t="s">
        <v>55</v>
      </c>
      <c r="C7" s="32" t="s">
        <v>56</v>
      </c>
      <c r="D7" s="33" t="s">
        <v>57</v>
      </c>
      <c r="E7" s="3"/>
      <c r="G7" s="38" t="s">
        <v>185</v>
      </c>
      <c r="H7" s="40" t="s">
        <v>210</v>
      </c>
    </row>
    <row r="8" spans="1:8" ht="30.75" thickBot="1">
      <c r="B8" s="31" t="s">
        <v>64</v>
      </c>
      <c r="C8" s="32" t="s">
        <v>65</v>
      </c>
      <c r="D8" s="33" t="s">
        <v>66</v>
      </c>
      <c r="E8" s="3"/>
      <c r="G8" s="38" t="s">
        <v>186</v>
      </c>
    </row>
    <row r="9" spans="1:8" ht="15.75" thickBot="1">
      <c r="B9" s="31" t="s">
        <v>69</v>
      </c>
      <c r="C9" s="32" t="s">
        <v>55</v>
      </c>
      <c r="D9" s="33" t="s">
        <v>70</v>
      </c>
      <c r="E9" s="3"/>
      <c r="G9" s="38" t="s">
        <v>187</v>
      </c>
    </row>
    <row r="10" spans="1:8" ht="15.75" thickBot="1">
      <c r="B10" s="31" t="s">
        <v>74</v>
      </c>
      <c r="C10" s="32" t="s">
        <v>64</v>
      </c>
      <c r="D10" s="33" t="s">
        <v>75</v>
      </c>
      <c r="E10" s="3"/>
      <c r="G10" s="38" t="s">
        <v>190</v>
      </c>
    </row>
    <row r="11" spans="1:8" ht="15.75" thickBot="1">
      <c r="B11" s="31" t="s">
        <v>77</v>
      </c>
      <c r="C11" s="32" t="s">
        <v>69</v>
      </c>
      <c r="D11" s="33" t="s">
        <v>78</v>
      </c>
      <c r="E11" s="3"/>
      <c r="G11" s="38" t="s">
        <v>191</v>
      </c>
    </row>
    <row r="12" spans="1:8" ht="15.75" thickBot="1">
      <c r="B12" s="31" t="s">
        <v>80</v>
      </c>
      <c r="C12" s="32" t="s">
        <v>74</v>
      </c>
      <c r="D12" s="33" t="s">
        <v>81</v>
      </c>
      <c r="E12" s="3"/>
      <c r="G12" s="38" t="s">
        <v>188</v>
      </c>
    </row>
    <row r="13" spans="1:8" ht="15.75" thickBot="1">
      <c r="B13" s="31" t="s">
        <v>83</v>
      </c>
      <c r="C13" s="32" t="s">
        <v>84</v>
      </c>
      <c r="D13" s="33" t="s">
        <v>85</v>
      </c>
      <c r="E13" s="3"/>
      <c r="G13" s="38" t="s">
        <v>189</v>
      </c>
    </row>
    <row r="14" spans="1:8" ht="15.75" thickBot="1">
      <c r="B14" s="31" t="s">
        <v>87</v>
      </c>
      <c r="C14" s="32" t="s">
        <v>77</v>
      </c>
      <c r="D14" s="33" t="s">
        <v>88</v>
      </c>
      <c r="E14" s="3"/>
      <c r="G14" s="38" t="s">
        <v>206</v>
      </c>
    </row>
    <row r="15" spans="1:8" ht="30.75" thickBot="1">
      <c r="B15" s="31" t="s">
        <v>90</v>
      </c>
      <c r="C15" s="32" t="s">
        <v>80</v>
      </c>
      <c r="D15" s="33" t="s">
        <v>91</v>
      </c>
      <c r="E15" s="3"/>
      <c r="G15" s="38" t="s">
        <v>248</v>
      </c>
    </row>
    <row r="16" spans="1:8" ht="15.75" thickBot="1">
      <c r="B16" s="31" t="s">
        <v>93</v>
      </c>
      <c r="C16" s="32" t="s">
        <v>94</v>
      </c>
      <c r="D16" s="33" t="s">
        <v>95</v>
      </c>
      <c r="E16" s="3"/>
      <c r="G16" s="38" t="s">
        <v>249</v>
      </c>
    </row>
    <row r="17" spans="2:7" ht="15.75" thickBot="1">
      <c r="B17" s="31" t="s">
        <v>97</v>
      </c>
      <c r="C17" s="32" t="s">
        <v>98</v>
      </c>
      <c r="D17" s="33" t="s">
        <v>99</v>
      </c>
      <c r="E17" s="3"/>
      <c r="G17" s="38" t="s">
        <v>250</v>
      </c>
    </row>
    <row r="18" spans="2:7" ht="15.75" thickBot="1">
      <c r="B18" s="31" t="s">
        <v>100</v>
      </c>
      <c r="C18" s="32" t="s">
        <v>90</v>
      </c>
      <c r="D18" s="33" t="s">
        <v>101</v>
      </c>
      <c r="E18" s="3"/>
    </row>
    <row r="19" spans="2:7" ht="15.75" thickBot="1">
      <c r="B19" s="31" t="s">
        <v>102</v>
      </c>
      <c r="C19" s="32" t="s">
        <v>93</v>
      </c>
      <c r="D19" s="33" t="s">
        <v>103</v>
      </c>
      <c r="E19" s="3"/>
    </row>
    <row r="20" spans="2:7" ht="15.75" thickBot="1">
      <c r="B20" s="31"/>
      <c r="C20" s="32"/>
      <c r="D20" s="33"/>
      <c r="E20" s="3"/>
    </row>
    <row r="21" spans="2:7" ht="15.75" thickBot="1">
      <c r="B21" s="31" t="s">
        <v>104</v>
      </c>
      <c r="C21" s="32" t="s">
        <v>97</v>
      </c>
      <c r="D21" s="33" t="s">
        <v>105</v>
      </c>
      <c r="E21" s="3"/>
    </row>
    <row r="22" spans="2:7" ht="15.75" thickBot="1">
      <c r="B22" s="31" t="s">
        <v>106</v>
      </c>
      <c r="C22" s="32" t="s">
        <v>100</v>
      </c>
      <c r="D22" s="33" t="s">
        <v>107</v>
      </c>
      <c r="E22" s="3"/>
    </row>
    <row r="23" spans="2:7">
      <c r="B23" s="31" t="s">
        <v>108</v>
      </c>
      <c r="C23" s="32" t="s">
        <v>102</v>
      </c>
    </row>
    <row r="24" spans="2:7">
      <c r="B24" s="31"/>
      <c r="C24" s="32"/>
    </row>
    <row r="25" spans="2:7" ht="30">
      <c r="B25" s="31" t="s">
        <v>109</v>
      </c>
      <c r="C25" s="32" t="s">
        <v>110</v>
      </c>
    </row>
    <row r="26" spans="2:7">
      <c r="B26" s="31" t="s">
        <v>111</v>
      </c>
      <c r="C26" s="32" t="s">
        <v>108</v>
      </c>
    </row>
    <row r="27" spans="2:7">
      <c r="B27" s="31" t="s">
        <v>112</v>
      </c>
      <c r="C27" s="32" t="s">
        <v>111</v>
      </c>
    </row>
    <row r="28" spans="2:7">
      <c r="B28" s="31" t="s">
        <v>113</v>
      </c>
      <c r="C28" s="32" t="s">
        <v>114</v>
      </c>
    </row>
    <row r="29" spans="2:7" ht="30">
      <c r="B29" s="31" t="s">
        <v>115</v>
      </c>
      <c r="C29" s="32" t="s">
        <v>115</v>
      </c>
    </row>
    <row r="30" spans="2:7">
      <c r="B30" s="31" t="s">
        <v>116</v>
      </c>
      <c r="C30" s="32" t="s">
        <v>117</v>
      </c>
    </row>
    <row r="31" spans="2:7">
      <c r="B31" s="31" t="s">
        <v>118</v>
      </c>
      <c r="C31" s="32" t="s">
        <v>116</v>
      </c>
    </row>
    <row r="32" spans="2:7">
      <c r="B32" s="31" t="s">
        <v>119</v>
      </c>
      <c r="C32" s="32" t="s">
        <v>118</v>
      </c>
    </row>
    <row r="33" spans="2:3">
      <c r="B33" s="31" t="s">
        <v>120</v>
      </c>
      <c r="C33" s="32" t="s">
        <v>121</v>
      </c>
    </row>
    <row r="34" spans="2:3">
      <c r="B34" s="31" t="s">
        <v>122</v>
      </c>
      <c r="C34" s="32" t="s">
        <v>119</v>
      </c>
    </row>
    <row r="35" spans="2:3">
      <c r="B35" s="31" t="s">
        <v>123</v>
      </c>
      <c r="C35" s="32" t="s">
        <v>120</v>
      </c>
    </row>
    <row r="36" spans="2:3" ht="30">
      <c r="B36" s="31" t="s">
        <v>124</v>
      </c>
      <c r="C36" s="32" t="s">
        <v>122</v>
      </c>
    </row>
    <row r="37" spans="2:3">
      <c r="B37" s="31" t="s">
        <v>125</v>
      </c>
      <c r="C37" s="32" t="s">
        <v>123</v>
      </c>
    </row>
    <row r="38" spans="2:3" ht="30">
      <c r="B38" s="31" t="s">
        <v>126</v>
      </c>
      <c r="C38" s="32" t="s">
        <v>127</v>
      </c>
    </row>
    <row r="39" spans="2:3">
      <c r="B39" s="31" t="s">
        <v>128</v>
      </c>
      <c r="C39" s="32" t="s">
        <v>124</v>
      </c>
    </row>
    <row r="40" spans="2:3">
      <c r="B40" s="31" t="s">
        <v>129</v>
      </c>
      <c r="C40" s="32" t="s">
        <v>130</v>
      </c>
    </row>
    <row r="41" spans="2:3" ht="30">
      <c r="B41" s="31" t="s">
        <v>131</v>
      </c>
      <c r="C41" s="32" t="s">
        <v>125</v>
      </c>
    </row>
    <row r="42" spans="2:3" ht="30">
      <c r="B42" s="31" t="s">
        <v>132</v>
      </c>
      <c r="C42" s="32" t="s">
        <v>133</v>
      </c>
    </row>
    <row r="43" spans="2:3">
      <c r="B43" s="31" t="s">
        <v>134</v>
      </c>
      <c r="C43" s="32" t="s">
        <v>128</v>
      </c>
    </row>
    <row r="44" spans="2:3" ht="30">
      <c r="B44" s="31" t="s">
        <v>135</v>
      </c>
      <c r="C44" s="32" t="s">
        <v>129</v>
      </c>
    </row>
    <row r="45" spans="2:3">
      <c r="B45" s="31" t="s">
        <v>136</v>
      </c>
      <c r="C45" s="32" t="s">
        <v>131</v>
      </c>
    </row>
    <row r="46" spans="2:3">
      <c r="B46" s="31" t="s">
        <v>137</v>
      </c>
      <c r="C46" s="32" t="s">
        <v>138</v>
      </c>
    </row>
    <row r="47" spans="2:3" ht="30">
      <c r="B47" s="31" t="s">
        <v>139</v>
      </c>
      <c r="C47" s="32" t="s">
        <v>140</v>
      </c>
    </row>
    <row r="48" spans="2:3">
      <c r="B48" s="31" t="s">
        <v>141</v>
      </c>
      <c r="C48" s="32" t="s">
        <v>142</v>
      </c>
    </row>
    <row r="49" spans="2:3">
      <c r="B49" s="31" t="s">
        <v>143</v>
      </c>
      <c r="C49" s="32" t="s">
        <v>144</v>
      </c>
    </row>
    <row r="50" spans="2:3">
      <c r="B50" s="31" t="s">
        <v>145</v>
      </c>
      <c r="C50" s="32" t="s">
        <v>146</v>
      </c>
    </row>
    <row r="51" spans="2:3">
      <c r="B51" s="31" t="s">
        <v>147</v>
      </c>
      <c r="C51" s="32" t="s">
        <v>148</v>
      </c>
    </row>
    <row r="52" spans="2:3">
      <c r="B52" s="31" t="s">
        <v>149</v>
      </c>
      <c r="C52" s="32" t="s">
        <v>150</v>
      </c>
    </row>
    <row r="53" spans="2:3">
      <c r="B53" s="31" t="s">
        <v>151</v>
      </c>
      <c r="C53" s="32" t="s">
        <v>152</v>
      </c>
    </row>
    <row r="54" spans="2:3" ht="30">
      <c r="B54" s="31" t="s">
        <v>153</v>
      </c>
      <c r="C54" s="32" t="s">
        <v>137</v>
      </c>
    </row>
    <row r="55" spans="2:3" ht="30">
      <c r="B55" s="31" t="s">
        <v>154</v>
      </c>
      <c r="C55" s="32" t="s">
        <v>155</v>
      </c>
    </row>
    <row r="56" spans="2:3">
      <c r="B56" s="31" t="s">
        <v>156</v>
      </c>
      <c r="C56" s="32" t="s">
        <v>157</v>
      </c>
    </row>
    <row r="57" spans="2:3" ht="30">
      <c r="B57" s="31" t="s">
        <v>158</v>
      </c>
      <c r="C57" s="32" t="s">
        <v>141</v>
      </c>
    </row>
    <row r="58" spans="2:3" ht="30">
      <c r="B58" s="31" t="s">
        <v>159</v>
      </c>
      <c r="C58" s="32" t="s">
        <v>143</v>
      </c>
    </row>
    <row r="59" spans="2:3">
      <c r="B59" s="31" t="s">
        <v>160</v>
      </c>
      <c r="C59" s="32" t="s">
        <v>145</v>
      </c>
    </row>
    <row r="60" spans="2:3">
      <c r="C60" s="32" t="s">
        <v>147</v>
      </c>
    </row>
    <row r="61" spans="2:3">
      <c r="C61" s="32" t="s">
        <v>161</v>
      </c>
    </row>
    <row r="62" spans="2:3">
      <c r="C62" s="32" t="s">
        <v>162</v>
      </c>
    </row>
    <row r="63" spans="2:3">
      <c r="C63" s="32" t="s">
        <v>151</v>
      </c>
    </row>
    <row r="64" spans="2:3">
      <c r="C64" s="32" t="s">
        <v>154</v>
      </c>
    </row>
    <row r="65" spans="3:3">
      <c r="C65" s="32" t="s">
        <v>158</v>
      </c>
    </row>
    <row r="66" spans="3:3">
      <c r="C66" s="32" t="s">
        <v>159</v>
      </c>
    </row>
    <row r="67" spans="3:3">
      <c r="C67" s="32" t="s">
        <v>160</v>
      </c>
    </row>
  </sheetData>
  <phoneticPr fontId="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Application form</vt:lpstr>
      <vt:lpstr>Lookups</vt:lpstr>
      <vt:lpstr>Lookups2</vt:lpstr>
      <vt:lpstr>Sheet1</vt:lpstr>
      <vt:lpstr>'Application form'!Print_Area</vt:lpstr>
    </vt:vector>
  </TitlesOfParts>
  <Company>ADT Fire and Security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Sutcliffe</dc:creator>
  <cp:lastModifiedBy>Advanced Alarms</cp:lastModifiedBy>
  <cp:lastPrinted>2015-06-24T14:27:53Z</cp:lastPrinted>
  <dcterms:created xsi:type="dcterms:W3CDTF">2015-05-21T09:10:34Z</dcterms:created>
  <dcterms:modified xsi:type="dcterms:W3CDTF">2017-09-17T10:20:12Z</dcterms:modified>
</cp:coreProperties>
</file>